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<sst xmlns="http://schemas.openxmlformats.org/spreadsheetml/2006/main" count="72" uniqueCount="53">
  <si>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Ship Class</t>
  </si>
  <si>
    <t>Officers</t>
  </si>
  <si>
    <t>Enlisted</t>
  </si>
  <si>
    <t>Flight Crew</t>
  </si>
  <si>
    <t>Current Estimate</t>
  </si>
  <si>
    <t>Crew</t>
  </si>
  <si>
    <t>Estimated</t>
  </si>
  <si>
    <t>Fleet Group</t>
  </si>
  <si>
    <t>Troops</t>
  </si>
  <si>
    <t>Displacement</t>
  </si>
  <si>
    <t>MT</t>
  </si>
  <si>
    <t>Length</t>
  </si>
  <si>
    <t>Meters</t>
  </si>
  <si>
    <t>Beam</t>
  </si>
  <si>
    <t>Allowance</t>
  </si>
  <si>
    <t>Height</t>
  </si>
  <si>
    <t xml:space="preserve">Speed </t>
  </si>
  <si>
    <t>Range</t>
  </si>
  <si>
    <t>g</t>
  </si>
  <si>
    <t>Light Years</t>
  </si>
  <si>
    <t xml:space="preserve">Bloodwand </t>
  </si>
  <si>
    <t>Torpedo</t>
  </si>
  <si>
    <t>Scythe</t>
  </si>
  <si>
    <t>G9</t>
  </si>
  <si>
    <t>Runner</t>
  </si>
  <si>
    <t>Interceptor</t>
  </si>
  <si>
    <t>Bloodwand Fighter-Bomber</t>
  </si>
  <si>
    <t>Torpedo Fighter-Bomber</t>
  </si>
  <si>
    <t>FTR-BMBR</t>
  </si>
  <si>
    <t>Scythe Interceptor</t>
  </si>
  <si>
    <t>G9 Runner</t>
  </si>
  <si>
    <t>Number</t>
  </si>
  <si>
    <t>Torrent-Class Heavy Troop Ship</t>
  </si>
  <si>
    <r>
      <rPr>
        <sz val="11"/>
        <color indexed="8"/>
        <rFont val="Times New Roman"/>
        <family val="1"/>
      </rPr>
      <t xml:space="preserve">HCS </t>
    </r>
    <r>
      <rPr>
        <i/>
        <sz val="11"/>
        <color indexed="8"/>
        <rFont val="Times New Roman"/>
        <family val="1"/>
      </rPr>
      <t xml:space="preserve">Blood Reverence </t>
    </r>
    <r>
      <rPr>
        <sz val="11"/>
        <color indexed="8"/>
        <rFont val="Times New Roman"/>
        <family val="1"/>
      </rPr>
      <t>Class Heavy Dreadnought</t>
    </r>
  </si>
  <si>
    <r>
      <rPr>
        <sz val="11"/>
        <color indexed="8"/>
        <rFont val="Times New Roman"/>
        <family val="1"/>
      </rPr>
      <t xml:space="preserve">HCS </t>
    </r>
    <r>
      <rPr>
        <i/>
        <sz val="11"/>
        <color indexed="8"/>
        <rFont val="Times New Roman"/>
        <family val="1"/>
      </rPr>
      <t>Reverence</t>
    </r>
    <r>
      <rPr>
        <sz val="11"/>
        <color indexed="8"/>
        <rFont val="Times New Roman"/>
        <family val="1"/>
      </rPr>
      <t xml:space="preserve"> Class Dreadnaught</t>
    </r>
  </si>
  <si>
    <r>
      <t xml:space="preserve">HCS </t>
    </r>
    <r>
      <rPr>
        <i/>
        <sz val="11"/>
        <color indexed="8"/>
        <rFont val="Arial"/>
        <family val="2"/>
      </rPr>
      <t>Oric</t>
    </r>
    <r>
      <rPr>
        <sz val="11"/>
        <color indexed="8"/>
        <rFont val="Arial"/>
        <family val="2"/>
      </rPr>
      <t xml:space="preserve"> Class Heavy Cruiser</t>
    </r>
  </si>
  <si>
    <r>
      <t xml:space="preserve">HCS </t>
    </r>
    <r>
      <rPr>
        <i/>
        <sz val="11"/>
        <color indexed="8"/>
        <rFont val="Arial"/>
        <family val="2"/>
      </rPr>
      <t>Bloodletter</t>
    </r>
    <r>
      <rPr>
        <sz val="11"/>
        <color indexed="8"/>
        <rFont val="Arial"/>
        <family val="2"/>
      </rPr>
      <t xml:space="preserve"> Class Medium Cruiser</t>
    </r>
  </si>
  <si>
    <r>
      <t xml:space="preserve">HCS </t>
    </r>
    <r>
      <rPr>
        <i/>
        <sz val="11"/>
        <color indexed="8"/>
        <rFont val="Arial"/>
        <family val="2"/>
      </rPr>
      <t>Bloodrunner</t>
    </r>
    <r>
      <rPr>
        <sz val="11"/>
        <color indexed="8"/>
        <rFont val="Arial"/>
        <family val="2"/>
      </rPr>
      <t xml:space="preserve"> Class Heavy Frigate</t>
    </r>
  </si>
  <si>
    <r>
      <t xml:space="preserve">HCS </t>
    </r>
    <r>
      <rPr>
        <i/>
        <sz val="11"/>
        <color indexed="8"/>
        <rFont val="Arial"/>
        <family val="2"/>
      </rPr>
      <t>Darkbrood</t>
    </r>
    <r>
      <rPr>
        <sz val="11"/>
        <color indexed="8"/>
        <rFont val="Arial"/>
        <family val="2"/>
      </rPr>
      <t xml:space="preserve"> Class Frigate</t>
    </r>
  </si>
  <si>
    <t>Active</t>
  </si>
  <si>
    <t>VHC Fleet Analysis</t>
  </si>
  <si>
    <t>Standard Fleet Group</t>
  </si>
  <si>
    <t>Ships</t>
  </si>
  <si>
    <t># of Groups</t>
  </si>
  <si>
    <t>Aerospace Craft per Group</t>
  </si>
  <si>
    <t>Per Group</t>
  </si>
  <si>
    <t>per Group</t>
  </si>
  <si>
    <t>Bloodwand</t>
  </si>
  <si>
    <t>Total A/C</t>
  </si>
  <si>
    <t>Total Aerospace Craft Needed for 90 Groups</t>
  </si>
  <si>
    <t>Assault Force*</t>
  </si>
  <si>
    <t>* 2 Armored Brigades</t>
  </si>
  <si>
    <t>© 2011 by Michael J. Cropo; all rights reserved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</si>
</sst>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Symbol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Symbol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rebuchet MS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164" fontId="49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164" fontId="49" fillId="0" borderId="0" xfId="42" applyNumberFormat="1" applyFont="1" applyBorder="1" applyAlignment="1">
      <alignment/>
    </xf>
    <xf numFmtId="1" fontId="49" fillId="0" borderId="0" xfId="0" applyNumberFormat="1" applyFont="1" applyAlignment="1">
      <alignment/>
    </xf>
    <xf numFmtId="0" fontId="49" fillId="0" borderId="0" xfId="0" applyFont="1" applyAlignment="1">
      <alignment horizontal="left" indent="1"/>
    </xf>
    <xf numFmtId="0" fontId="52" fillId="0" borderId="0" xfId="0" applyFont="1" applyAlignment="1">
      <alignment horizontal="right"/>
    </xf>
    <xf numFmtId="164" fontId="52" fillId="0" borderId="0" xfId="42" applyNumberFormat="1" applyFont="1" applyAlignment="1">
      <alignment/>
    </xf>
    <xf numFmtId="164" fontId="52" fillId="0" borderId="10" xfId="42" applyNumberFormat="1" applyFont="1" applyBorder="1" applyAlignment="1">
      <alignment/>
    </xf>
    <xf numFmtId="164" fontId="52" fillId="0" borderId="10" xfId="0" applyNumberFormat="1" applyFont="1" applyBorder="1" applyAlignment="1">
      <alignment/>
    </xf>
    <xf numFmtId="164" fontId="52" fillId="0" borderId="0" xfId="0" applyNumberFormat="1" applyFont="1" applyAlignment="1">
      <alignment/>
    </xf>
    <xf numFmtId="0" fontId="52" fillId="0" borderId="0" xfId="0" applyNumberFormat="1" applyFont="1" applyAlignment="1">
      <alignment horizontal="right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164" fontId="52" fillId="0" borderId="11" xfId="42" applyNumberFormat="1" applyFont="1" applyBorder="1" applyAlignment="1">
      <alignment/>
    </xf>
    <xf numFmtId="0" fontId="53" fillId="0" borderId="10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Alignment="1">
      <alignment horizontal="left" indent="5"/>
    </xf>
    <xf numFmtId="164" fontId="55" fillId="0" borderId="0" xfId="42" applyNumberFormat="1" applyFont="1" applyAlignment="1">
      <alignment/>
    </xf>
    <xf numFmtId="0" fontId="56" fillId="0" borderId="0" xfId="0" applyFont="1" applyAlignment="1">
      <alignment horizontal="right"/>
    </xf>
    <xf numFmtId="0" fontId="49" fillId="0" borderId="0" xfId="0" applyNumberFormat="1" applyFont="1" applyAlignment="1">
      <alignment horizontal="right"/>
    </xf>
    <xf numFmtId="43" fontId="49" fillId="0" borderId="0" xfId="42" applyFont="1" applyAlignment="1">
      <alignment/>
    </xf>
    <xf numFmtId="165" fontId="49" fillId="0" borderId="0" xfId="0" applyNumberFormat="1" applyFont="1" applyAlignment="1">
      <alignment/>
    </xf>
    <xf numFmtId="0" fontId="57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58" fillId="0" borderId="0" xfId="0" applyFont="1" applyFill="1" applyBorder="1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34" borderId="0" xfId="0" applyFont="1" applyFill="1" applyAlignment="1">
      <alignment horizontal="right"/>
    </xf>
    <xf numFmtId="0" fontId="59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164" fontId="6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64" fontId="60" fillId="0" borderId="11" xfId="42" applyNumberFormat="1" applyFont="1" applyBorder="1" applyAlignment="1">
      <alignment/>
    </xf>
    <xf numFmtId="164" fontId="0" fillId="34" borderId="11" xfId="42" applyNumberFormat="1" applyFont="1" applyFill="1" applyBorder="1" applyAlignment="1">
      <alignment/>
    </xf>
    <xf numFmtId="0" fontId="46" fillId="0" borderId="0" xfId="0" applyFont="1" applyBorder="1" applyAlignment="1">
      <alignment horizontal="center"/>
    </xf>
    <xf numFmtId="164" fontId="52" fillId="0" borderId="0" xfId="42" applyNumberFormat="1" applyFont="1" applyFill="1" applyAlignment="1">
      <alignment/>
    </xf>
    <xf numFmtId="164" fontId="49" fillId="0" borderId="0" xfId="42" applyNumberFormat="1" applyFont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2" customWidth="1"/>
    <col min="2" max="2" width="47.28125" style="2" customWidth="1"/>
    <col min="3" max="3" width="10.57421875" style="2" customWidth="1"/>
    <col min="4" max="4" width="11.140625" style="2" bestFit="1" customWidth="1"/>
    <col min="5" max="5" width="13.28125" style="2" bestFit="1" customWidth="1"/>
    <col min="6" max="6" width="13.00390625" style="2" customWidth="1"/>
    <col min="7" max="7" width="13.8515625" style="2" customWidth="1"/>
    <col min="8" max="8" width="12.57421875" style="2" bestFit="1" customWidth="1"/>
    <col min="9" max="9" width="10.57421875" style="2" customWidth="1"/>
    <col min="10" max="10" width="9.00390625" style="2" customWidth="1"/>
    <col min="11" max="11" width="11.57421875" style="2" customWidth="1"/>
    <col min="12" max="12" width="14.421875" style="2" customWidth="1"/>
    <col min="13" max="13" width="12.7109375" style="2" bestFit="1" customWidth="1"/>
    <col min="14" max="16" width="9.140625" style="2" customWidth="1"/>
    <col min="17" max="17" width="11.140625" style="2" bestFit="1" customWidth="1"/>
    <col min="18" max="16384" width="9.140625" style="2" customWidth="1"/>
  </cols>
  <sheetData>
    <row r="1" ht="27.75">
      <c r="A1" s="1" t="s">
        <v>40</v>
      </c>
    </row>
    <row r="2" spans="1:5" ht="14.25">
      <c r="A2" s="3" t="s">
        <v>52</v>
      </c>
      <c r="E2" s="28"/>
    </row>
    <row r="3" ht="14.25">
      <c r="E3" s="28"/>
    </row>
    <row r="4" spans="2:15" ht="14.25">
      <c r="B4" s="17"/>
      <c r="C4" s="17"/>
      <c r="D4" s="17"/>
      <c r="E4" s="28"/>
      <c r="F4" s="17"/>
      <c r="G4" s="17"/>
      <c r="H4" s="17"/>
      <c r="I4" s="17"/>
      <c r="J4" s="17"/>
      <c r="K4" s="19" t="s">
        <v>6</v>
      </c>
      <c r="L4" s="16"/>
      <c r="M4" s="17"/>
      <c r="N4" s="17"/>
      <c r="O4" s="17"/>
    </row>
    <row r="5" spans="2:17" ht="14.25">
      <c r="B5" s="20" t="s">
        <v>4</v>
      </c>
      <c r="C5" s="22" t="s">
        <v>31</v>
      </c>
      <c r="D5" s="17"/>
      <c r="E5" s="17"/>
      <c r="F5" s="17"/>
      <c r="G5" s="22" t="s">
        <v>20</v>
      </c>
      <c r="H5" s="22" t="s">
        <v>21</v>
      </c>
      <c r="I5" s="22" t="s">
        <v>22</v>
      </c>
      <c r="J5" s="22" t="s">
        <v>23</v>
      </c>
      <c r="K5" s="19" t="s">
        <v>7</v>
      </c>
      <c r="L5" s="21" t="s">
        <v>9</v>
      </c>
      <c r="M5" s="22" t="s">
        <v>11</v>
      </c>
      <c r="N5" s="22" t="s">
        <v>13</v>
      </c>
      <c r="O5" s="22" t="s">
        <v>15</v>
      </c>
      <c r="P5" s="23" t="s">
        <v>16</v>
      </c>
      <c r="Q5" s="23" t="s">
        <v>17</v>
      </c>
    </row>
    <row r="6" spans="2:17" ht="14.25">
      <c r="B6" s="20" t="s">
        <v>0</v>
      </c>
      <c r="C6" s="22" t="s">
        <v>39</v>
      </c>
      <c r="D6" s="22" t="s">
        <v>1</v>
      </c>
      <c r="E6" s="22" t="s">
        <v>2</v>
      </c>
      <c r="F6" s="22" t="s">
        <v>3</v>
      </c>
      <c r="G6" s="22" t="s">
        <v>28</v>
      </c>
      <c r="H6" s="22" t="s">
        <v>28</v>
      </c>
      <c r="I6" s="22" t="s">
        <v>25</v>
      </c>
      <c r="J6" s="22" t="s">
        <v>24</v>
      </c>
      <c r="K6" s="19" t="s">
        <v>14</v>
      </c>
      <c r="L6" s="21" t="s">
        <v>10</v>
      </c>
      <c r="M6" s="23" t="s">
        <v>12</v>
      </c>
      <c r="N6" s="23" t="s">
        <v>12</v>
      </c>
      <c r="O6" s="23" t="s">
        <v>12</v>
      </c>
      <c r="P6" s="23" t="s">
        <v>18</v>
      </c>
      <c r="Q6" s="23" t="s">
        <v>19</v>
      </c>
    </row>
    <row r="7" spans="1:17" ht="15">
      <c r="A7" s="5"/>
      <c r="B7" s="26" t="s">
        <v>33</v>
      </c>
      <c r="C7" s="11">
        <v>675</v>
      </c>
      <c r="D7" s="11">
        <v>375</v>
      </c>
      <c r="E7" s="11">
        <v>4500</v>
      </c>
      <c r="F7" s="47">
        <v>257</v>
      </c>
      <c r="G7" s="11">
        <v>36</v>
      </c>
      <c r="H7" s="11">
        <v>36</v>
      </c>
      <c r="I7" s="11">
        <v>45</v>
      </c>
      <c r="J7" s="11">
        <v>6</v>
      </c>
      <c r="K7" s="12">
        <f>C7/90</f>
        <v>7.5</v>
      </c>
      <c r="L7" s="13">
        <v>417000000</v>
      </c>
      <c r="M7" s="25">
        <v>4800</v>
      </c>
      <c r="N7" s="25">
        <v>1150</v>
      </c>
      <c r="O7" s="25">
        <v>430</v>
      </c>
      <c r="P7" s="25">
        <v>3500</v>
      </c>
      <c r="Q7" s="25">
        <v>35000</v>
      </c>
    </row>
    <row r="8" spans="1:17" ht="15">
      <c r="A8" s="5"/>
      <c r="B8" s="26" t="s">
        <v>34</v>
      </c>
      <c r="C8" s="11">
        <v>5980</v>
      </c>
      <c r="D8" s="11">
        <v>212</v>
      </c>
      <c r="E8" s="11">
        <v>5100</v>
      </c>
      <c r="F8" s="47">
        <v>185</v>
      </c>
      <c r="G8" s="11">
        <v>18</v>
      </c>
      <c r="H8" s="11">
        <v>18</v>
      </c>
      <c r="I8" s="11">
        <v>45</v>
      </c>
      <c r="J8" s="11">
        <v>8</v>
      </c>
      <c r="K8" s="12">
        <f>C8/90</f>
        <v>66.44444444444444</v>
      </c>
      <c r="L8" s="13">
        <v>360000000</v>
      </c>
      <c r="M8" s="25">
        <v>4050</v>
      </c>
      <c r="N8" s="25">
        <v>800</v>
      </c>
      <c r="O8" s="25">
        <v>375</v>
      </c>
      <c r="P8" s="25">
        <v>3500</v>
      </c>
      <c r="Q8" s="25">
        <v>35000</v>
      </c>
    </row>
    <row r="9" spans="1:17" ht="15">
      <c r="A9" s="5"/>
      <c r="B9" s="27" t="s">
        <v>35</v>
      </c>
      <c r="C9" s="11">
        <v>2847</v>
      </c>
      <c r="D9" s="11">
        <v>195</v>
      </c>
      <c r="E9" s="11">
        <v>3500</v>
      </c>
      <c r="F9" s="47">
        <v>113</v>
      </c>
      <c r="G9" s="11">
        <v>18</v>
      </c>
      <c r="H9" s="11">
        <v>0</v>
      </c>
      <c r="I9" s="11">
        <v>27</v>
      </c>
      <c r="J9" s="11">
        <v>4</v>
      </c>
      <c r="K9" s="12">
        <f>C9/90</f>
        <v>31.633333333333333</v>
      </c>
      <c r="L9" s="13">
        <v>204500000</v>
      </c>
      <c r="M9" s="25">
        <v>2300</v>
      </c>
      <c r="N9" s="25">
        <v>1100</v>
      </c>
      <c r="O9" s="25">
        <v>300</v>
      </c>
      <c r="P9" s="25">
        <v>4000</v>
      </c>
      <c r="Q9" s="25">
        <v>40000</v>
      </c>
    </row>
    <row r="10" spans="1:17" ht="15">
      <c r="A10" s="5"/>
      <c r="B10" s="27" t="s">
        <v>36</v>
      </c>
      <c r="C10" s="11">
        <v>3501</v>
      </c>
      <c r="D10" s="11">
        <v>110</v>
      </c>
      <c r="E10" s="11">
        <v>1130</v>
      </c>
      <c r="F10" s="47">
        <v>54</v>
      </c>
      <c r="G10" s="11">
        <v>0</v>
      </c>
      <c r="H10" s="11">
        <v>0</v>
      </c>
      <c r="I10" s="11">
        <v>9</v>
      </c>
      <c r="J10" s="11">
        <v>8</v>
      </c>
      <c r="K10" s="12">
        <f>C10/90</f>
        <v>38.9</v>
      </c>
      <c r="L10" s="13">
        <v>105400000</v>
      </c>
      <c r="M10" s="25">
        <v>980</v>
      </c>
      <c r="N10" s="25">
        <v>250</v>
      </c>
      <c r="O10" s="25">
        <v>110</v>
      </c>
      <c r="P10" s="25">
        <v>3500</v>
      </c>
      <c r="Q10" s="25">
        <v>35000</v>
      </c>
    </row>
    <row r="11" spans="1:17" ht="15">
      <c r="A11" s="5"/>
      <c r="B11" s="27" t="s">
        <v>37</v>
      </c>
      <c r="C11" s="11">
        <v>700</v>
      </c>
      <c r="D11" s="11">
        <v>86</v>
      </c>
      <c r="E11" s="11">
        <v>875</v>
      </c>
      <c r="F11" s="11">
        <v>32</v>
      </c>
      <c r="G11" s="11">
        <v>0</v>
      </c>
      <c r="H11" s="11">
        <v>0</v>
      </c>
      <c r="I11" s="11">
        <v>9</v>
      </c>
      <c r="J11" s="11">
        <v>4</v>
      </c>
      <c r="K11" s="12">
        <f>C11/90</f>
        <v>7.777777777777778</v>
      </c>
      <c r="L11" s="13">
        <v>2560000</v>
      </c>
      <c r="M11" s="25">
        <v>346</v>
      </c>
      <c r="N11" s="25">
        <v>75</v>
      </c>
      <c r="O11" s="25">
        <v>105</v>
      </c>
      <c r="P11" s="25">
        <v>4000</v>
      </c>
      <c r="Q11" s="25">
        <v>40000</v>
      </c>
    </row>
    <row r="12" spans="1:17" ht="15">
      <c r="A12" s="5"/>
      <c r="B12" s="27" t="s">
        <v>38</v>
      </c>
      <c r="C12" s="11">
        <v>4729</v>
      </c>
      <c r="D12" s="11">
        <v>45</v>
      </c>
      <c r="E12" s="11">
        <v>458</v>
      </c>
      <c r="F12" s="11">
        <v>18</v>
      </c>
      <c r="G12" s="11">
        <v>0</v>
      </c>
      <c r="H12" s="11">
        <v>0</v>
      </c>
      <c r="I12" s="11">
        <v>0</v>
      </c>
      <c r="J12" s="11">
        <v>4</v>
      </c>
      <c r="K12" s="12">
        <f>C12/90</f>
        <v>52.544444444444444</v>
      </c>
      <c r="L12" s="13">
        <v>546000</v>
      </c>
      <c r="M12" s="25">
        <v>178</v>
      </c>
      <c r="N12" s="25">
        <v>84</v>
      </c>
      <c r="O12" s="25">
        <v>57</v>
      </c>
      <c r="P12" s="25">
        <v>4000</v>
      </c>
      <c r="Q12" s="25">
        <v>40000</v>
      </c>
    </row>
    <row r="13" spans="1:17" ht="15">
      <c r="A13" s="5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3"/>
      <c r="M13" s="25"/>
      <c r="N13" s="25"/>
      <c r="O13" s="25"/>
      <c r="P13" s="25"/>
      <c r="Q13" s="25"/>
    </row>
    <row r="14" spans="2:15" ht="15" thickBot="1">
      <c r="B14" s="10"/>
      <c r="C14" s="18">
        <f>SUM(C7:C13)</f>
        <v>18432</v>
      </c>
      <c r="D14" s="18">
        <f aca="true" t="shared" si="0" ref="D14:J14">SUMPRODUCT($C$7:$C$13,D7:D13)</f>
        <v>2734165</v>
      </c>
      <c r="E14" s="18">
        <f t="shared" si="0"/>
        <v>50234512</v>
      </c>
      <c r="F14" s="18">
        <f t="shared" si="0"/>
        <v>1898062</v>
      </c>
      <c r="G14" s="18">
        <f t="shared" si="0"/>
        <v>183186</v>
      </c>
      <c r="H14" s="18">
        <f t="shared" si="0"/>
        <v>131940</v>
      </c>
      <c r="I14" s="18">
        <f t="shared" si="0"/>
        <v>414153</v>
      </c>
      <c r="J14" s="18">
        <f t="shared" si="0"/>
        <v>113002</v>
      </c>
      <c r="K14" s="12">
        <f>SUM(K7:K13)</f>
        <v>204.8</v>
      </c>
      <c r="L14" s="13"/>
      <c r="M14" s="14"/>
      <c r="N14" s="17"/>
      <c r="O14" s="17"/>
    </row>
    <row r="15" spans="2:10" ht="15" thickTop="1">
      <c r="B15" s="6"/>
      <c r="C15" s="7"/>
      <c r="D15" s="7"/>
      <c r="E15" s="7"/>
      <c r="F15" s="7"/>
      <c r="G15" s="7"/>
      <c r="H15" s="7"/>
      <c r="I15" s="7"/>
      <c r="J15" s="7"/>
    </row>
    <row r="16" ht="14.25">
      <c r="B16" s="6"/>
    </row>
    <row r="17" ht="14.25">
      <c r="B17" s="6"/>
    </row>
    <row r="18" spans="2:11" ht="15">
      <c r="B18" s="20" t="s">
        <v>0</v>
      </c>
      <c r="C18" s="20" t="s">
        <v>39</v>
      </c>
      <c r="D18" s="20" t="s">
        <v>5</v>
      </c>
      <c r="E18" s="20" t="s">
        <v>50</v>
      </c>
      <c r="F18" s="22" t="s">
        <v>3</v>
      </c>
      <c r="G18" s="22" t="s">
        <v>30</v>
      </c>
      <c r="K18" s="24"/>
    </row>
    <row r="19" spans="2:17" ht="15">
      <c r="B19" s="6" t="s">
        <v>32</v>
      </c>
      <c r="C19" s="11">
        <v>1482</v>
      </c>
      <c r="D19" s="11">
        <v>895</v>
      </c>
      <c r="E19" s="11">
        <v>10000</v>
      </c>
      <c r="F19" s="8">
        <v>27</v>
      </c>
      <c r="G19" s="2">
        <v>6</v>
      </c>
      <c r="K19" s="24"/>
      <c r="M19" s="2">
        <v>783</v>
      </c>
      <c r="N19" s="2">
        <v>285</v>
      </c>
      <c r="O19" s="2">
        <v>115</v>
      </c>
      <c r="P19" s="2">
        <v>3500</v>
      </c>
      <c r="Q19" s="2">
        <v>30000</v>
      </c>
    </row>
    <row r="20" spans="2:13" ht="15">
      <c r="B20" s="10" t="s">
        <v>51</v>
      </c>
      <c r="C20" s="11"/>
      <c r="D20" s="11"/>
      <c r="E20" s="11"/>
      <c r="K20" s="24"/>
      <c r="M20" s="48"/>
    </row>
    <row r="21" spans="2:11" ht="15.75" thickBot="1">
      <c r="B21" s="17"/>
      <c r="C21" s="18">
        <f>SUM(C19:C20)</f>
        <v>1482</v>
      </c>
      <c r="D21" s="18">
        <f>SUMPRODUCT($C$19:$C$20,D19:D20)</f>
        <v>1326390</v>
      </c>
      <c r="E21" s="18">
        <f>SUMPRODUCT($C$19:$C$20,E19:E20)</f>
        <v>14820000</v>
      </c>
      <c r="F21" s="18">
        <f>SUMPRODUCT($C$19:$C$20,F19:F20)</f>
        <v>40014</v>
      </c>
      <c r="G21" s="18">
        <f>SUMPRODUCT($C$19:$C$20,G19:G20)</f>
        <v>8892</v>
      </c>
      <c r="K21" s="24"/>
    </row>
    <row r="22" ht="15" thickTop="1"/>
    <row r="24" ht="14.25">
      <c r="B24" s="9"/>
    </row>
    <row r="25" spans="2:5" ht="15">
      <c r="B25" s="9"/>
      <c r="C25" s="4" t="s">
        <v>31</v>
      </c>
      <c r="D25" s="4" t="s">
        <v>5</v>
      </c>
      <c r="E25" s="4" t="s">
        <v>8</v>
      </c>
    </row>
    <row r="26" spans="2:7" ht="14.25">
      <c r="B26" s="15" t="s">
        <v>26</v>
      </c>
      <c r="C26" s="11">
        <f>G14</f>
        <v>183186</v>
      </c>
      <c r="D26" s="17">
        <v>2</v>
      </c>
      <c r="E26" s="17"/>
      <c r="F26" s="11">
        <v>0</v>
      </c>
      <c r="G26" s="5">
        <f>F26*D26</f>
        <v>0</v>
      </c>
    </row>
    <row r="27" spans="2:7" ht="14.25">
      <c r="B27" s="15" t="s">
        <v>27</v>
      </c>
      <c r="C27" s="11">
        <f>H14</f>
        <v>131940</v>
      </c>
      <c r="D27" s="17">
        <v>1</v>
      </c>
      <c r="E27" s="17"/>
      <c r="F27" s="11">
        <v>0</v>
      </c>
      <c r="G27" s="5">
        <f>F27*D27</f>
        <v>0</v>
      </c>
    </row>
    <row r="28" spans="2:7" ht="14.25">
      <c r="B28" s="15" t="s">
        <v>29</v>
      </c>
      <c r="C28" s="11">
        <f>I14</f>
        <v>414153</v>
      </c>
      <c r="D28" s="17">
        <v>1</v>
      </c>
      <c r="E28" s="17"/>
      <c r="F28" s="11">
        <v>0</v>
      </c>
      <c r="G28" s="5">
        <f>F28*D28</f>
        <v>0</v>
      </c>
    </row>
    <row r="29" spans="2:7" ht="14.25">
      <c r="B29" s="15" t="s">
        <v>30</v>
      </c>
      <c r="C29" s="14">
        <f>J14</f>
        <v>113002</v>
      </c>
      <c r="D29" s="17">
        <v>3</v>
      </c>
      <c r="E29" s="17">
        <v>15</v>
      </c>
      <c r="F29" s="11">
        <v>6</v>
      </c>
      <c r="G29" s="5">
        <f>F29*D29</f>
        <v>18</v>
      </c>
    </row>
    <row r="30" spans="2:7" ht="15" thickBot="1">
      <c r="B30" s="17"/>
      <c r="C30" s="18">
        <f>SUM(C26:C29)</f>
        <v>842281</v>
      </c>
      <c r="D30" s="18">
        <f>SUMPRODUCT($C$26:$C$29,D$26:D$29)</f>
        <v>1251471</v>
      </c>
      <c r="E30" s="18">
        <f>SUMPRODUCT($C$26:$C$29,E26:E29)</f>
        <v>1695030</v>
      </c>
      <c r="F30" s="17"/>
      <c r="G30" s="5">
        <f>SUM(G26:G29)</f>
        <v>18</v>
      </c>
    </row>
    <row r="31" ht="15" thickTop="1">
      <c r="G31" s="29">
        <f>G30*1.5</f>
        <v>27</v>
      </c>
    </row>
    <row r="39" spans="2:9" ht="15.75">
      <c r="B39" s="30" t="s">
        <v>41</v>
      </c>
      <c r="C39" s="30"/>
      <c r="D39" s="30"/>
      <c r="E39" s="30"/>
      <c r="F39" s="30"/>
      <c r="G39" s="30"/>
      <c r="H39" s="30"/>
      <c r="I39"/>
    </row>
    <row r="40" spans="2:9" ht="15.75">
      <c r="B40" s="31"/>
      <c r="C40" s="32" t="s">
        <v>42</v>
      </c>
      <c r="D40" s="32" t="s">
        <v>43</v>
      </c>
      <c r="E40" s="49" t="s">
        <v>44</v>
      </c>
      <c r="F40" s="50"/>
      <c r="G40" s="50"/>
      <c r="H40" s="51"/>
      <c r="I40" s="33" t="s">
        <v>48</v>
      </c>
    </row>
    <row r="41" spans="2:9" ht="15.75">
      <c r="B41" s="34" t="s">
        <v>0</v>
      </c>
      <c r="C41" s="35" t="s">
        <v>45</v>
      </c>
      <c r="D41" s="36">
        <v>90</v>
      </c>
      <c r="E41" s="37" t="s">
        <v>47</v>
      </c>
      <c r="F41" s="37" t="s">
        <v>21</v>
      </c>
      <c r="G41" s="37" t="s">
        <v>22</v>
      </c>
      <c r="H41" s="37" t="s">
        <v>23</v>
      </c>
      <c r="I41" s="33" t="s">
        <v>46</v>
      </c>
    </row>
    <row r="42" spans="2:9" ht="15">
      <c r="B42" s="26" t="s">
        <v>33</v>
      </c>
      <c r="C42" s="39">
        <f>C7/$D$41</f>
        <v>7.5</v>
      </c>
      <c r="D42" s="40">
        <f>C42*$D$41</f>
        <v>675</v>
      </c>
      <c r="E42" s="41">
        <f>G7</f>
        <v>36</v>
      </c>
      <c r="F42" s="41">
        <f aca="true" t="shared" si="1" ref="F42:H47">H7</f>
        <v>36</v>
      </c>
      <c r="G42" s="41">
        <f t="shared" si="1"/>
        <v>45</v>
      </c>
      <c r="H42" s="41">
        <f t="shared" si="1"/>
        <v>6</v>
      </c>
      <c r="I42" s="40">
        <f aca="true" t="shared" si="2" ref="I42:I47">C42*SUM(E42:H42)</f>
        <v>922.5</v>
      </c>
    </row>
    <row r="43" spans="2:9" ht="15">
      <c r="B43" s="26" t="s">
        <v>34</v>
      </c>
      <c r="C43" s="39">
        <f>C8/$D$41</f>
        <v>66.44444444444444</v>
      </c>
      <c r="D43" s="40">
        <f>C43*$D$41</f>
        <v>5980</v>
      </c>
      <c r="E43" s="41">
        <f>G8</f>
        <v>18</v>
      </c>
      <c r="F43" s="41">
        <f t="shared" si="1"/>
        <v>18</v>
      </c>
      <c r="G43" s="41">
        <f t="shared" si="1"/>
        <v>45</v>
      </c>
      <c r="H43" s="41">
        <f t="shared" si="1"/>
        <v>8</v>
      </c>
      <c r="I43" s="40">
        <f t="shared" si="2"/>
        <v>5913.555555555556</v>
      </c>
    </row>
    <row r="44" spans="2:9" ht="15">
      <c r="B44" s="27" t="s">
        <v>35</v>
      </c>
      <c r="C44" s="39">
        <f>C9/$D$41</f>
        <v>31.633333333333333</v>
      </c>
      <c r="D44" s="40">
        <f>C44*$D$41</f>
        <v>2847</v>
      </c>
      <c r="E44" s="41">
        <f>G9</f>
        <v>18</v>
      </c>
      <c r="F44" s="41">
        <f t="shared" si="1"/>
        <v>0</v>
      </c>
      <c r="G44" s="41">
        <f t="shared" si="1"/>
        <v>27</v>
      </c>
      <c r="H44" s="41">
        <f t="shared" si="1"/>
        <v>4</v>
      </c>
      <c r="I44" s="40">
        <f t="shared" si="2"/>
        <v>1550.0333333333333</v>
      </c>
    </row>
    <row r="45" spans="2:9" ht="15">
      <c r="B45" s="27" t="s">
        <v>36</v>
      </c>
      <c r="C45" s="39">
        <f>C10/$D$41</f>
        <v>38.9</v>
      </c>
      <c r="D45" s="40">
        <f>C45*$D$41</f>
        <v>3501</v>
      </c>
      <c r="E45" s="41">
        <f>G10</f>
        <v>0</v>
      </c>
      <c r="F45" s="41">
        <f t="shared" si="1"/>
        <v>0</v>
      </c>
      <c r="G45" s="41">
        <f t="shared" si="1"/>
        <v>9</v>
      </c>
      <c r="H45" s="41">
        <f t="shared" si="1"/>
        <v>8</v>
      </c>
      <c r="I45" s="40">
        <f t="shared" si="2"/>
        <v>661.3</v>
      </c>
    </row>
    <row r="46" spans="2:9" ht="15">
      <c r="B46" s="27" t="s">
        <v>37</v>
      </c>
      <c r="C46" s="39">
        <f>C11/$D$41</f>
        <v>7.777777777777778</v>
      </c>
      <c r="D46" s="40">
        <f>C46*$D$41</f>
        <v>700</v>
      </c>
      <c r="E46" s="41">
        <f>G11</f>
        <v>0</v>
      </c>
      <c r="F46" s="41">
        <f t="shared" si="1"/>
        <v>0</v>
      </c>
      <c r="G46" s="41">
        <f t="shared" si="1"/>
        <v>9</v>
      </c>
      <c r="H46" s="41">
        <f t="shared" si="1"/>
        <v>4</v>
      </c>
      <c r="I46" s="40">
        <f t="shared" si="2"/>
        <v>101.11111111111111</v>
      </c>
    </row>
    <row r="47" spans="2:9" ht="15">
      <c r="B47" s="27" t="s">
        <v>38</v>
      </c>
      <c r="C47" s="39">
        <f>C12/$D$41</f>
        <v>52.544444444444444</v>
      </c>
      <c r="D47" s="40">
        <f>C47*$D$41</f>
        <v>4729</v>
      </c>
      <c r="E47" s="41">
        <f>G12</f>
        <v>0</v>
      </c>
      <c r="F47" s="41">
        <f t="shared" si="1"/>
        <v>0</v>
      </c>
      <c r="G47" s="41">
        <f t="shared" si="1"/>
        <v>0</v>
      </c>
      <c r="H47" s="41">
        <f t="shared" si="1"/>
        <v>4</v>
      </c>
      <c r="I47" s="40">
        <f t="shared" si="2"/>
        <v>210.17777777777778</v>
      </c>
    </row>
    <row r="48" spans="2:9" ht="15">
      <c r="B48" s="38"/>
      <c r="C48" s="39"/>
      <c r="D48" s="40"/>
      <c r="E48" s="42"/>
      <c r="F48" s="42"/>
      <c r="G48" s="42"/>
      <c r="H48" s="41"/>
      <c r="I48" s="40"/>
    </row>
    <row r="49" spans="2:9" ht="15.75" thickBot="1">
      <c r="B49" s="43"/>
      <c r="C49" s="44">
        <f>SUM(C42:C48)</f>
        <v>204.8</v>
      </c>
      <c r="D49" s="44">
        <f>SUM(D42:D48)</f>
        <v>18432</v>
      </c>
      <c r="E49" s="45">
        <f>SUMPRODUCT($D$42:$D$48,E42:E48)</f>
        <v>183186</v>
      </c>
      <c r="F49" s="45">
        <f>SUMPRODUCT($D$42:$D$48,F42:F48)</f>
        <v>131940</v>
      </c>
      <c r="G49" s="45">
        <f>SUMPRODUCT($D$42:$D$48,G42:G48)</f>
        <v>414153</v>
      </c>
      <c r="H49" s="45">
        <f>SUMPRODUCT($D$42:$D$48,H42:H48)</f>
        <v>113002</v>
      </c>
      <c r="I49" s="40">
        <f>SUM(I42:I48)</f>
        <v>9358.677777777777</v>
      </c>
    </row>
    <row r="50" spans="2:9" ht="15.75" thickTop="1">
      <c r="B50"/>
      <c r="C50"/>
      <c r="D50"/>
      <c r="E50" s="52" t="s">
        <v>49</v>
      </c>
      <c r="F50" s="53"/>
      <c r="G50" s="53"/>
      <c r="H50" s="54"/>
      <c r="I50"/>
    </row>
    <row r="51" spans="2:8" ht="15">
      <c r="B51"/>
      <c r="C51"/>
      <c r="D51"/>
      <c r="E51" s="46"/>
      <c r="F51" s="46"/>
      <c r="G51" s="46"/>
      <c r="H51"/>
    </row>
  </sheetData>
  <sheetProtection/>
  <mergeCells count="2">
    <mergeCell ref="E40:H40"/>
    <mergeCell ref="E50:H5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</dc:creator>
  <cp:keywords/>
  <dc:description/>
  <cp:lastModifiedBy>Walt</cp:lastModifiedBy>
  <dcterms:created xsi:type="dcterms:W3CDTF">2010-08-10T22:54:04Z</dcterms:created>
  <dcterms:modified xsi:type="dcterms:W3CDTF">2011-01-30T18:33:07Z</dcterms:modified>
  <cp:category/>
  <cp:version/>
  <cp:contentType/>
  <cp:contentStatus/>
</cp:coreProperties>
</file>